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n-yo/Desktop/"/>
    </mc:Choice>
  </mc:AlternateContent>
  <xr:revisionPtr revIDLastSave="0" documentId="13_ncr:1_{029BC999-95BD-524C-92D0-E6A3729AE14A}" xr6:coauthVersionLast="45" xr6:coauthVersionMax="45" xr10:uidLastSave="{00000000-0000-0000-0000-000000000000}"/>
  <bookViews>
    <workbookView xWindow="11900" yWindow="1020" windowWidth="18680" windowHeight="19400" xr2:uid="{1581BA6A-D114-4212-9283-C3E05D08F5C4}"/>
  </bookViews>
  <sheets>
    <sheet name="Sheet1" sheetId="1" r:id="rId1"/>
  </sheets>
  <definedNames>
    <definedName name="_xlnm.Print_Area" localSheetId="0">Sheet1!$A$1:$F$27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4" i="1"/>
  <c r="D22" i="1"/>
  <c r="D23" i="1"/>
  <c r="D25" i="1" l="1"/>
  <c r="F25" i="1" s="1"/>
  <c r="F24" i="1"/>
  <c r="F23" i="1"/>
  <c r="F22" i="1"/>
  <c r="F21" i="1"/>
  <c r="D20" i="1"/>
  <c r="F20" i="1" s="1"/>
  <c r="D19" i="1"/>
  <c r="F19" i="1" s="1"/>
  <c r="E26" i="1" l="1"/>
</calcChain>
</file>

<file path=xl/sharedStrings.xml><?xml version="1.0" encoding="utf-8"?>
<sst xmlns="http://schemas.openxmlformats.org/spreadsheetml/2006/main" count="43" uniqueCount="40">
  <si>
    <t>Q1：</t>
    <phoneticPr fontId="2"/>
  </si>
  <si>
    <t>学校は何階建てですか？</t>
    <phoneticPr fontId="2"/>
  </si>
  <si>
    <t>階建て</t>
    <rPh sb="0" eb="1">
      <t>カイ</t>
    </rPh>
    <rPh sb="1" eb="2">
      <t>ダ</t>
    </rPh>
    <phoneticPr fontId="2"/>
  </si>
  <si>
    <t>Q2：</t>
    <phoneticPr fontId="2"/>
  </si>
  <si>
    <t>教室数は？</t>
    <rPh sb="0" eb="2">
      <t>キョウシツ</t>
    </rPh>
    <rPh sb="2" eb="3">
      <t>スウ</t>
    </rPh>
    <phoneticPr fontId="2"/>
  </si>
  <si>
    <t>教室</t>
    <rPh sb="0" eb="2">
      <t>キョウシツ</t>
    </rPh>
    <phoneticPr fontId="2"/>
  </si>
  <si>
    <t>Q3：</t>
    <phoneticPr fontId="2"/>
  </si>
  <si>
    <t>各教室のアクセスポイント台数は？</t>
    <rPh sb="0" eb="1">
      <t>カク</t>
    </rPh>
    <rPh sb="1" eb="3">
      <t>キョウシツ</t>
    </rPh>
    <rPh sb="12" eb="14">
      <t>ダイスウ</t>
    </rPh>
    <phoneticPr fontId="2"/>
  </si>
  <si>
    <t>台/教室</t>
    <rPh sb="0" eb="1">
      <t>ダイ</t>
    </rPh>
    <rPh sb="2" eb="4">
      <t>キョウシツ</t>
    </rPh>
    <phoneticPr fontId="2"/>
  </si>
  <si>
    <t>Q4：</t>
    <phoneticPr fontId="2"/>
  </si>
  <si>
    <t>各教室の有線ポート数は？</t>
    <rPh sb="0" eb="3">
      <t>カクキョウシツ</t>
    </rPh>
    <rPh sb="4" eb="6">
      <t>ユウセン</t>
    </rPh>
    <rPh sb="9" eb="10">
      <t>スウ</t>
    </rPh>
    <phoneticPr fontId="2"/>
  </si>
  <si>
    <t>個/教室</t>
    <rPh sb="0" eb="1">
      <t>コ</t>
    </rPh>
    <rPh sb="2" eb="4">
      <t>キョウシツ</t>
    </rPh>
    <phoneticPr fontId="2"/>
  </si>
  <si>
    <t>Q5：</t>
    <phoneticPr fontId="2"/>
  </si>
  <si>
    <t>体育館への新規配線はありますか？</t>
    <rPh sb="0" eb="3">
      <t>タイイクカン</t>
    </rPh>
    <rPh sb="5" eb="7">
      <t>シンキ</t>
    </rPh>
    <rPh sb="7" eb="9">
      <t>ハイセン</t>
    </rPh>
    <phoneticPr fontId="2"/>
  </si>
  <si>
    <t>YES or NO</t>
    <phoneticPr fontId="2"/>
  </si>
  <si>
    <t>〇推奨構成を採用する場合</t>
    <rPh sb="1" eb="3">
      <t>スイショウ</t>
    </rPh>
    <rPh sb="3" eb="5">
      <t>コウセイ</t>
    </rPh>
    <rPh sb="6" eb="8">
      <t>サイヨウ</t>
    </rPh>
    <rPh sb="10" eb="12">
      <t>バアイ</t>
    </rPh>
    <phoneticPr fontId="2"/>
  </si>
  <si>
    <t>＊材料費の参考価格のみとなります。配線作業費は含まれておりません。</t>
    <rPh sb="1" eb="4">
      <t>ザイリョウヒ</t>
    </rPh>
    <rPh sb="5" eb="7">
      <t>サンコウ</t>
    </rPh>
    <rPh sb="7" eb="9">
      <t>カカク</t>
    </rPh>
    <rPh sb="17" eb="19">
      <t>ハイセン</t>
    </rPh>
    <rPh sb="19" eb="21">
      <t>サギョウ</t>
    </rPh>
    <rPh sb="21" eb="22">
      <t>ヒ</t>
    </rPh>
    <rPh sb="23" eb="24">
      <t>フク</t>
    </rPh>
    <phoneticPr fontId="2"/>
  </si>
  <si>
    <t>＊パンドウイット製品は全て定価OPENとなります。</t>
    <rPh sb="8" eb="10">
      <t>セイヒン</t>
    </rPh>
    <rPh sb="11" eb="12">
      <t>スベ</t>
    </rPh>
    <rPh sb="13" eb="15">
      <t>テイカ</t>
    </rPh>
    <phoneticPr fontId="2"/>
  </si>
  <si>
    <t>型番</t>
    <rPh sb="0" eb="2">
      <t>カタバン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</si>
  <si>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</si>
  <si>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</si>
  <si>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PUR6AV04BU-G</t>
    <phoneticPr fontId="2"/>
  </si>
  <si>
    <t>ｍ</t>
    <phoneticPr fontId="2"/>
  </si>
  <si>
    <t>CPPL24WBLY</t>
    <phoneticPr fontId="2"/>
  </si>
  <si>
    <t>個</t>
    <rPh sb="0" eb="1">
      <t>コ</t>
    </rPh>
    <phoneticPr fontId="2"/>
  </si>
  <si>
    <t>CJ6X88TGBL</t>
    <phoneticPr fontId="2"/>
  </si>
  <si>
    <t>UTP6ASD2MBU</t>
    <phoneticPr fontId="2"/>
  </si>
  <si>
    <t>本</t>
    <rPh sb="0" eb="1">
      <t>ホン</t>
    </rPh>
    <phoneticPr fontId="2"/>
  </si>
  <si>
    <t>FP6X88MTG-X</t>
    <phoneticPr fontId="2"/>
  </si>
  <si>
    <t>JOQ1H6A00 or JAOSSP6ATGMW</t>
    <phoneticPr fontId="2"/>
  </si>
  <si>
    <t>巻</t>
    <rPh sb="0" eb="1">
      <t>カン</t>
    </rPh>
    <phoneticPr fontId="2"/>
  </si>
  <si>
    <r>
      <t xml:space="preserve">屋外用Cat.6A UTPケーブル </t>
    </r>
    <r>
      <rPr>
        <sz val="11"/>
        <color rgb="FFFF0000"/>
        <rFont val="游ゴシック"/>
        <family val="3"/>
        <charset val="128"/>
        <scheme val="minor"/>
      </rPr>
      <t>*1巻100m</t>
    </r>
    <rPh sb="0" eb="2">
      <t>オクガイ</t>
    </rPh>
    <rPh sb="2" eb="3">
      <t>ヨウ</t>
    </rPh>
    <phoneticPr fontId="2"/>
  </si>
  <si>
    <t>＊一般的な学校の建物構造を想定しております。特殊な構造の場合は、</t>
    <rPh sb="1" eb="4">
      <t>イッパンテキ</t>
    </rPh>
    <rPh sb="5" eb="7">
      <t>ガッコウ</t>
    </rPh>
    <rPh sb="8" eb="10">
      <t>タテモノ</t>
    </rPh>
    <rPh sb="10" eb="12">
      <t>コウゾウ</t>
    </rPh>
    <rPh sb="13" eb="15">
      <t>ソウテイ</t>
    </rPh>
    <rPh sb="22" eb="24">
      <t>トクシュ</t>
    </rPh>
    <rPh sb="25" eb="27">
      <t>コウゾウ</t>
    </rPh>
    <rPh sb="28" eb="30">
      <t>バアイ</t>
    </rPh>
    <phoneticPr fontId="2"/>
  </si>
  <si>
    <t>大きな差異が発生する可能性があります。</t>
    <rPh sb="0" eb="1">
      <t>オオ</t>
    </rPh>
    <rPh sb="3" eb="5">
      <t>サイ</t>
    </rPh>
    <rPh sb="6" eb="8">
      <t>ハッセイ</t>
    </rPh>
    <rPh sb="10" eb="13">
      <t>カノウセイ</t>
    </rPh>
    <phoneticPr fontId="2"/>
  </si>
  <si>
    <t>＊HUB-BOX費用・取替え作業費は含まれておりません。</t>
    <rPh sb="8" eb="10">
      <t>ヒヨウ</t>
    </rPh>
    <rPh sb="11" eb="13">
      <t>トリカ</t>
    </rPh>
    <rPh sb="14" eb="16">
      <t>サギョウ</t>
    </rPh>
    <rPh sb="16" eb="17">
      <t>ヒ</t>
    </rPh>
    <rPh sb="18" eb="19">
      <t>フク</t>
    </rPh>
    <phoneticPr fontId="2"/>
  </si>
  <si>
    <t>●参考価格　算出ツール（材料費）●</t>
    <rPh sb="1" eb="3">
      <t>サンコウ</t>
    </rPh>
    <rPh sb="3" eb="5">
      <t>カカク</t>
    </rPh>
    <rPh sb="6" eb="8">
      <t>サンシュツ</t>
    </rPh>
    <rPh sb="12" eb="15">
      <t>ザイリョウヒ</t>
    </rPh>
    <phoneticPr fontId="2"/>
  </si>
  <si>
    <t>＊　　　に必要数を記入してください。</t>
    <rPh sb="5" eb="7">
      <t>ヒツヨウ</t>
    </rPh>
    <rPh sb="7" eb="8">
      <t>スウ</t>
    </rPh>
    <rPh sb="9" eb="11">
      <t>キニュウ</t>
    </rPh>
    <phoneticPr fontId="2"/>
  </si>
  <si>
    <t>合計参考価格：　</t>
    <rPh sb="0" eb="2">
      <t>ゴウケイ</t>
    </rPh>
    <rPh sb="2" eb="4">
      <t>サンコウ</t>
    </rPh>
    <rPh sb="4" eb="6">
      <t>カカク</t>
    </rPh>
    <phoneticPr fontId="2"/>
  </si>
  <si>
    <t>＊100m以上の配線が必要な場合は、別途OM3以上の光ファイバーの</t>
    <rPh sb="5" eb="7">
      <t>イジョウ</t>
    </rPh>
    <rPh sb="8" eb="10">
      <t>ハイセン</t>
    </rPh>
    <rPh sb="11" eb="13">
      <t>ヒツヨウ</t>
    </rPh>
    <rPh sb="14" eb="16">
      <t>バアイ</t>
    </rPh>
    <rPh sb="18" eb="20">
      <t>ベット</t>
    </rPh>
    <rPh sb="23" eb="25">
      <t>イジョウ</t>
    </rPh>
    <rPh sb="26" eb="27">
      <t>ヒカリ</t>
    </rPh>
    <phoneticPr fontId="2"/>
  </si>
  <si>
    <t>選定が必要です。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</si>
</sst>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0" xfId="0" applyFill="1">
      <alignment vertical="center"/>
    </xf>
    <xf numFmtId="38" fontId="0" fillId="3" borderId="0" xfId="1" applyFont="1" applyFill="1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38" fontId="3" fillId="2" borderId="15" xfId="1" applyFont="1" applyFill="1" applyBorder="1" applyProtection="1">
      <alignment vertical="center"/>
      <protection hidden="1"/>
    </xf>
    <xf numFmtId="0" fontId="5" fillId="3" borderId="0" xfId="0" applyFont="1" applyFill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1" xfId="0" applyFill="1" applyBorder="1" applyProtection="1">
      <alignment vertical="center"/>
      <protection hidden="1"/>
    </xf>
    <xf numFmtId="0" fontId="0" fillId="3" borderId="13" xfId="0" applyFill="1" applyBorder="1" applyProtection="1">
      <alignment vertical="center"/>
      <protection hidden="1"/>
    </xf>
    <xf numFmtId="0" fontId="0" fillId="3" borderId="14" xfId="0" applyFill="1" applyBorder="1" applyProtection="1">
      <alignment vertical="center"/>
      <protection hidden="1"/>
    </xf>
    <xf numFmtId="38" fontId="0" fillId="3" borderId="0" xfId="1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12" xfId="0" applyFill="1" applyBorder="1">
      <alignment vertical="center"/>
    </xf>
    <xf numFmtId="38" fontId="6" fillId="3" borderId="0" xfId="1" applyFont="1" applyFill="1" applyBorder="1" applyProtection="1">
      <alignment vertical="center"/>
      <protection hidden="1"/>
    </xf>
    <xf numFmtId="0" fontId="3" fillId="3" borderId="1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9</xdr:row>
      <xdr:rowOff>38100</xdr:rowOff>
    </xdr:from>
    <xdr:to>
      <xdr:col>2</xdr:col>
      <xdr:colOff>123825</xdr:colOff>
      <xdr:row>9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8EE65A4-50FA-4E73-BEAF-3EC093AE1D7A}"/>
            </a:ext>
          </a:extLst>
        </xdr:cNvPr>
        <xdr:cNvSpPr/>
      </xdr:nvSpPr>
      <xdr:spPr>
        <a:xfrm>
          <a:off x="371475" y="2152650"/>
          <a:ext cx="352425" cy="1333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737A-6D45-47C6-962F-3801DA1E8412}">
  <dimension ref="A1:F26"/>
  <sheetViews>
    <sheetView tabSelected="1" zoomScale="141" zoomScaleNormal="100" zoomScaleSheetLayoutView="100" workbookViewId="0">
      <selection sqref="A1:F1"/>
    </sheetView>
  </sheetViews>
  <sheetFormatPr baseColWidth="10" defaultColWidth="9" defaultRowHeight="18"/>
  <cols>
    <col min="1" max="1" width="4.6640625" style="4" customWidth="1"/>
    <col min="2" max="2" width="5.6640625" style="4" bestFit="1" customWidth="1"/>
    <col min="3" max="3" width="34.6640625" style="4" customWidth="1"/>
    <col min="4" max="4" width="10.6640625" style="4" customWidth="1"/>
    <col min="5" max="5" width="10.33203125" style="4" bestFit="1" customWidth="1"/>
    <col min="6" max="6" width="4.6640625" style="5" customWidth="1"/>
    <col min="7" max="16384" width="9" style="4"/>
  </cols>
  <sheetData>
    <row r="1" spans="1:6" ht="27">
      <c r="A1" s="28" t="s">
        <v>35</v>
      </c>
      <c r="B1" s="28"/>
      <c r="C1" s="28"/>
      <c r="D1" s="28"/>
      <c r="E1" s="28"/>
      <c r="F1" s="28"/>
    </row>
    <row r="2" spans="1:6" ht="18.75" customHeight="1" thickBot="1">
      <c r="B2" s="15"/>
      <c r="C2" s="15"/>
      <c r="D2" s="15"/>
      <c r="E2" s="15"/>
      <c r="F2" s="15"/>
    </row>
    <row r="3" spans="1:6">
      <c r="B3" s="4" t="s">
        <v>0</v>
      </c>
      <c r="C3" s="4" t="s">
        <v>1</v>
      </c>
      <c r="D3" s="1"/>
      <c r="E3" s="16" t="s">
        <v>2</v>
      </c>
    </row>
    <row r="4" spans="1:6">
      <c r="B4" s="4" t="s">
        <v>3</v>
      </c>
      <c r="C4" s="4" t="s">
        <v>4</v>
      </c>
      <c r="D4" s="2"/>
      <c r="E4" s="17" t="s">
        <v>5</v>
      </c>
    </row>
    <row r="5" spans="1:6">
      <c r="B5" s="4" t="s">
        <v>6</v>
      </c>
      <c r="C5" s="4" t="s">
        <v>7</v>
      </c>
      <c r="D5" s="2"/>
      <c r="E5" s="17" t="s">
        <v>8</v>
      </c>
    </row>
    <row r="6" spans="1:6">
      <c r="B6" s="4" t="s">
        <v>9</v>
      </c>
      <c r="C6" s="4" t="s">
        <v>10</v>
      </c>
      <c r="D6" s="2"/>
      <c r="E6" s="17" t="s">
        <v>11</v>
      </c>
    </row>
    <row r="7" spans="1:6" ht="19" thickBot="1">
      <c r="B7" s="4" t="s">
        <v>12</v>
      </c>
      <c r="C7" s="4" t="s">
        <v>13</v>
      </c>
      <c r="D7" s="3"/>
      <c r="E7" s="18" t="s">
        <v>14</v>
      </c>
    </row>
    <row r="8" spans="1:6" ht="9" customHeight="1"/>
    <row r="9" spans="1:6">
      <c r="B9" s="4" t="s">
        <v>15</v>
      </c>
    </row>
    <row r="10" spans="1:6">
      <c r="B10" s="4" t="s">
        <v>36</v>
      </c>
    </row>
    <row r="11" spans="1:6">
      <c r="B11" s="4" t="s">
        <v>16</v>
      </c>
    </row>
    <row r="12" spans="1:6">
      <c r="B12" s="4" t="s">
        <v>32</v>
      </c>
    </row>
    <row r="13" spans="1:6">
      <c r="B13" s="4" t="s">
        <v>33</v>
      </c>
    </row>
    <row r="14" spans="1:6">
      <c r="B14" s="4" t="s">
        <v>38</v>
      </c>
    </row>
    <row r="15" spans="1:6">
      <c r="B15" s="4" t="s">
        <v>39</v>
      </c>
    </row>
    <row r="16" spans="1:6">
      <c r="B16" s="4" t="s">
        <v>34</v>
      </c>
    </row>
    <row r="17" spans="2:6" ht="19" thickBot="1">
      <c r="B17" s="4" t="s">
        <v>17</v>
      </c>
    </row>
    <row r="18" spans="2:6" ht="19" thickBot="1">
      <c r="B18" s="8"/>
      <c r="C18" s="9" t="s">
        <v>18</v>
      </c>
      <c r="D18" s="9" t="s">
        <v>19</v>
      </c>
      <c r="E18" s="23" t="s">
        <v>20</v>
      </c>
      <c r="F18" s="22"/>
    </row>
    <row r="19" spans="2:6" ht="19" thickTop="1">
      <c r="B19" s="10">
        <v>1</v>
      </c>
      <c r="C19" s="11" t="s">
        <v>21</v>
      </c>
      <c r="D19" s="19">
        <f>(D3*70)+((D4*D5)*50)+((D4*D6)*50)</f>
        <v>0</v>
      </c>
      <c r="E19" s="24" t="s">
        <v>22</v>
      </c>
      <c r="F19" s="25">
        <f>(ROUNDUP(D19/300,0))*45000</f>
        <v>0</v>
      </c>
    </row>
    <row r="20" spans="2:6">
      <c r="B20" s="6">
        <v>3</v>
      </c>
      <c r="C20" s="12" t="s">
        <v>23</v>
      </c>
      <c r="D20" s="20">
        <f>IF(D3&gt;1,D3+1,0)</f>
        <v>0</v>
      </c>
      <c r="E20" s="17" t="s">
        <v>24</v>
      </c>
      <c r="F20" s="25">
        <f>D20*5520</f>
        <v>0</v>
      </c>
    </row>
    <row r="21" spans="2:6">
      <c r="B21" s="6">
        <v>4</v>
      </c>
      <c r="C21" s="12" t="s">
        <v>25</v>
      </c>
      <c r="D21" s="20">
        <f>((D4*D5)+(D4*D6)+D3)*2+IF(D7="YES",1,0)</f>
        <v>0</v>
      </c>
      <c r="E21" s="17" t="s">
        <v>24</v>
      </c>
      <c r="F21" s="25">
        <f>D21*1630</f>
        <v>0</v>
      </c>
    </row>
    <row r="22" spans="2:6">
      <c r="B22" s="6">
        <v>5</v>
      </c>
      <c r="C22" s="12" t="s">
        <v>26</v>
      </c>
      <c r="D22" s="20">
        <f>(D4*D6*2)+(D3*2)+(D5*D4)+IF(D7="YES",2,0)</f>
        <v>0</v>
      </c>
      <c r="E22" s="17" t="s">
        <v>27</v>
      </c>
      <c r="F22" s="25">
        <f>1540*D22</f>
        <v>0</v>
      </c>
    </row>
    <row r="23" spans="2:6">
      <c r="B23" s="6">
        <v>6</v>
      </c>
      <c r="C23" s="12" t="s">
        <v>28</v>
      </c>
      <c r="D23" s="20">
        <f>ROUNDUP(D5*D4,-1)</f>
        <v>0</v>
      </c>
      <c r="E23" s="17" t="s">
        <v>24</v>
      </c>
      <c r="F23" s="25">
        <f>1700*D23</f>
        <v>0</v>
      </c>
    </row>
    <row r="24" spans="2:6">
      <c r="B24" s="6">
        <v>7</v>
      </c>
      <c r="C24" s="12" t="s">
        <v>29</v>
      </c>
      <c r="D24" s="20">
        <f>D6*D4+IF(D7="YES",1,0)</f>
        <v>0</v>
      </c>
      <c r="E24" s="17" t="s">
        <v>24</v>
      </c>
      <c r="F24" s="25">
        <f>2530*D24</f>
        <v>0</v>
      </c>
    </row>
    <row r="25" spans="2:6" ht="19" thickBot="1">
      <c r="B25" s="7">
        <v>8</v>
      </c>
      <c r="C25" s="13" t="s">
        <v>31</v>
      </c>
      <c r="D25" s="21">
        <f>IF(D7="YES",1,0)</f>
        <v>0</v>
      </c>
      <c r="E25" s="18" t="s">
        <v>30</v>
      </c>
      <c r="F25" s="25">
        <f>D25*40000</f>
        <v>0</v>
      </c>
    </row>
    <row r="26" spans="2:6" ht="19" thickBot="1">
      <c r="C26" s="26" t="s">
        <v>37</v>
      </c>
      <c r="D26" s="27"/>
      <c r="E26" s="14">
        <f>SUM(F19:F25)</f>
        <v>0</v>
      </c>
    </row>
  </sheetData>
  <sheetProtection algorithmName="SHA-512" hashValue="lU3eCeWIcISkaeVWi/2NdyngToIJ6noRvCAIC9XLBZZDEDVK6BZcY6m8XPjC1O3+u7qPujhy5YIMqgNqXM/vlw==" saltValue="31W9nqomhiGjRRkRQEOP9Q==" spinCount="100000" sheet="1" objects="1" scenarios="1"/>
  <protectedRanges>
    <protectedRange sqref="D3:D7" name="範囲1"/>
  </protectedRanges>
  <mergeCells count="2">
    <mergeCell ref="C26:D26"/>
    <mergeCell ref="A1:F1"/>
  </mergeCells>
  <phoneticPr fontId="2"/>
  <dataValidations count="1">
    <dataValidation type="list" allowBlank="1" showInputMessage="1" showErrorMessage="1" sqref="D7" xr:uid="{1B35ED6B-A58F-4643-9E3F-1DC2E37727C6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Takeda</dc:creator>
  <cp:lastModifiedBy>Microsoft Office User</cp:lastModifiedBy>
  <dcterms:created xsi:type="dcterms:W3CDTF">2020-04-27T07:34:38Z</dcterms:created>
  <dcterms:modified xsi:type="dcterms:W3CDTF">2020-04-28T01:50:35Z</dcterms:modified>
</cp:coreProperties>
</file>